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BHP Buy Back Calculator" sheetId="1" r:id="rId1"/>
  </sheets>
  <definedNames/>
  <calcPr fullCalcOnLoad="1"/>
</workbook>
</file>

<file path=xl/comments1.xml><?xml version="1.0" encoding="utf-8"?>
<comments xmlns="http://schemas.openxmlformats.org/spreadsheetml/2006/main">
  <authors>
    <author>Jack Hu</author>
  </authors>
  <commentList>
    <comment ref="B15" authorId="0">
      <text>
        <r>
          <rPr>
            <b/>
            <sz val="9"/>
            <rFont val="Tahoma"/>
            <family val="2"/>
          </rPr>
          <t>This is an assumption in GBP</t>
        </r>
      </text>
    </comment>
    <comment ref="B23" authorId="0">
      <text>
        <r>
          <rPr>
            <b/>
            <sz val="9"/>
            <rFont val="Tahoma"/>
            <family val="2"/>
          </rPr>
          <t>From 10 to 14%</t>
        </r>
      </text>
    </comment>
    <comment ref="E28" authorId="0">
      <text>
        <r>
          <rPr>
            <b/>
            <sz val="9"/>
            <rFont val="Tahoma"/>
            <family val="2"/>
          </rPr>
          <t>If it is a positive amount</t>
        </r>
      </text>
    </comment>
    <comment ref="B16" authorId="0">
      <text>
        <r>
          <rPr>
            <b/>
            <sz val="9"/>
            <rFont val="Tahoma"/>
            <family val="2"/>
          </rPr>
          <t>If buying a new parcel</t>
        </r>
      </text>
    </comment>
  </commentList>
</comments>
</file>

<file path=xl/sharedStrings.xml><?xml version="1.0" encoding="utf-8"?>
<sst xmlns="http://schemas.openxmlformats.org/spreadsheetml/2006/main" count="59" uniqueCount="50">
  <si>
    <t>Fully Franked Dividend</t>
  </si>
  <si>
    <t>Assessable Income</t>
  </si>
  <si>
    <t>Number of Shares Tendered Via Buy Back</t>
  </si>
  <si>
    <t>Investor's Assumptions</t>
  </si>
  <si>
    <t>Buy Back Assumptions</t>
  </si>
  <si>
    <t>Per Share</t>
  </si>
  <si>
    <t>Total Value</t>
  </si>
  <si>
    <t>Buy Back Price</t>
  </si>
  <si>
    <t>Investor's Marginal Tax Rate</t>
  </si>
  <si>
    <t>Capital Component</t>
  </si>
  <si>
    <t>Franking Credits</t>
  </si>
  <si>
    <t>Tax Payable</t>
  </si>
  <si>
    <t>Franking Credits Offset</t>
  </si>
  <si>
    <t>Net Tax Offset</t>
  </si>
  <si>
    <t>Total Income Amount</t>
  </si>
  <si>
    <t>Income Calculation</t>
  </si>
  <si>
    <t>-</t>
  </si>
  <si>
    <t>Capital Calculation</t>
  </si>
  <si>
    <t>Deemed Tax Value</t>
  </si>
  <si>
    <t>Excess Tax</t>
  </si>
  <si>
    <t>Cost Base</t>
  </si>
  <si>
    <t>Capital Gain/Loss</t>
  </si>
  <si>
    <t>CGT Benefit</t>
  </si>
  <si>
    <t>Total Capital Amount</t>
  </si>
  <si>
    <t>Investment Assumptions</t>
  </si>
  <si>
    <t>Brokerage (%)</t>
  </si>
  <si>
    <t>BHP's Current Market Price</t>
  </si>
  <si>
    <r>
      <rPr>
        <sz val="11"/>
        <rFont val="Calibri"/>
        <family val="2"/>
      </rPr>
      <t>Your Current Investment is Worth</t>
    </r>
    <r>
      <rPr>
        <sz val="10"/>
        <rFont val="Calibri"/>
        <family val="2"/>
      </rPr>
      <t xml:space="preserve"> - Based on Number of Shares Accepted Via Buy-Back</t>
    </r>
  </si>
  <si>
    <r>
      <t xml:space="preserve">Please note this information is of a general nature only and has been provided without taking account of your objectives, financial situation or needs. Because of this, we recommend you consider, with or without the assistance of a financial advisor, whether the information is appropriate in light of your particular needs and circumstances.
The projected figures generated by this calculator aren’t guaranteed, are provided as an illustration only, and may vary from actual results. The calculator isn’t intended to be and shouldn’t be relied on when making a decision about a particular financial product. Before making any financial decisions you should consider getting some personal financial advice by calling Diamond Blue Financial Services on  02 9223 0911.
Copyright in the information contained in this calculator subsists under the Copyright Act 1968 (Cth) and, through international treaties, the laws of many other countries. It is owned by EFDB Pty Ltd unless otherwise stated. All rights reserved. You may download a single copy of this document and, where necessary for its use as a reference, make a single hard copy. Except as permitted under the Copyright Act 1968 (Cth) or other applicable laws, no part of this publication may be otherwise reproduced, adapted, performed in public or transmitted in any form by any process without the specific written consent of EFDB Pty Ltd.
</t>
    </r>
    <r>
      <rPr>
        <b/>
        <sz val="11"/>
        <color indexed="8"/>
        <rFont val="Calibri"/>
        <family val="2"/>
      </rPr>
      <t xml:space="preserve">EFDB Pty Ltd trading as Diamond Blue Financial Services | Sydney CBD | Northern Beaches | ABN 64 112 871 922 | AFSL 311720
</t>
    </r>
    <r>
      <rPr>
        <sz val="11"/>
        <color indexed="8"/>
        <rFont val="Calibri"/>
        <family val="2"/>
      </rPr>
      <t xml:space="preserve">
</t>
    </r>
  </si>
  <si>
    <r>
      <t xml:space="preserve">BHP Billiton Limited December </t>
    </r>
    <r>
      <rPr>
        <b/>
        <sz val="20"/>
        <color indexed="56"/>
        <rFont val="Calibri"/>
        <family val="2"/>
      </rPr>
      <t>2018 Buy Back Calculator</t>
    </r>
  </si>
  <si>
    <t>Your Investment Entity will receive this amount on 14/12/18</t>
  </si>
  <si>
    <t>Your Investment Entity will receive this amount via your FY19 Tax Return</t>
  </si>
  <si>
    <t>Your Invesmtent Entity will receive a CGT benefit of this amount</t>
  </si>
  <si>
    <t>Net Profit/Loss vs. Selling on Market now</t>
  </si>
  <si>
    <t>Scaleback Percentage (%) - max 100%</t>
  </si>
  <si>
    <t>BHP PLC Share Price on 14/12/18</t>
  </si>
  <si>
    <t>Data Entry Fields</t>
  </si>
  <si>
    <t>Discount Tendered (10% to 14%)</t>
  </si>
  <si>
    <r>
      <t>BHP's VWAP into 14/12/18 -</t>
    </r>
    <r>
      <rPr>
        <i/>
        <sz val="11"/>
        <color indexed="8"/>
        <rFont val="Calibri"/>
        <family val="2"/>
      </rPr>
      <t xml:space="preserve"> leave if unsure</t>
    </r>
  </si>
  <si>
    <r>
      <t xml:space="preserve">BHP's Purchase Price - </t>
    </r>
    <r>
      <rPr>
        <i/>
        <sz val="11"/>
        <color indexed="8"/>
        <rFont val="Calibri"/>
        <family val="2"/>
      </rPr>
      <t>how much your BHP shares were purchased for</t>
    </r>
  </si>
  <si>
    <r>
      <t xml:space="preserve">Number of Shares Accepted - </t>
    </r>
    <r>
      <rPr>
        <i/>
        <sz val="11"/>
        <color indexed="8"/>
        <rFont val="Calibri"/>
        <family val="2"/>
      </rPr>
      <t>rough estimate only</t>
    </r>
  </si>
  <si>
    <t>Calculation is based on a maximum non-scaleback number of 230 shares which is roughly $7,600. Results for shareholdings greater than 230 shares may not be accurate.</t>
  </si>
  <si>
    <t>02 9223 0911</t>
  </si>
  <si>
    <t>Phone:</t>
  </si>
  <si>
    <t>Website:</t>
  </si>
  <si>
    <t>www.dbfs.com.au</t>
  </si>
  <si>
    <t>Email:</t>
  </si>
  <si>
    <t>advice@dbfs.com.au</t>
  </si>
  <si>
    <t>Address:</t>
  </si>
  <si>
    <t>Level 13, 23 Hunter St Sydney NSW 2000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</si>
</sst>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00"/>
    <numFmt numFmtId="174" formatCode="#,##0_ ;[Red]\-#,##0\ "/>
    <numFmt numFmtId="175" formatCode="&quot;$&quot;#,##0.0;\-&quot;$&quot;#,##0.0"/>
    <numFmt numFmtId="176" formatCode="\£#,##0.00;[Red]&quot;$&quot;#,##0.00"/>
    <numFmt numFmtId="177" formatCode="&quot;$&quot;#,##0.00;[Red]&quot;$&quot;#,##0.00"/>
    <numFmt numFmtId="178" formatCode="_-* #,##0.0_-;\-* #,##0.0_-;_-* &quot;-&quot;??_-;_-@_-"/>
    <numFmt numFmtId="179" formatCode="_-* #,##0_-;\-* #,##0_-;_-* &quot;-&quot;??_-;_-@_-"/>
    <numFmt numFmtId="180" formatCode="&quot;$&quot;#,##0.000;[Red]\-&quot;$&quot;#,##0.000"/>
    <numFmt numFmtId="181" formatCode="[$-C09]dddd\,\ d\ mmmm\ yyyy"/>
    <numFmt numFmtId="182" formatCode="[$-409]h:mm:ss\ AM/PM"/>
    <numFmt numFmtId="183" formatCode="0.0"/>
    <numFmt numFmtId="184" formatCode="&quot;$&quot;#,##0.0"/>
    <numFmt numFmtId="185" formatCode="&quot;$&quot;#,##0"/>
    <numFmt numFmtId="186" formatCode="[$£-809]#,##0.00;[Red]\-[$£-809]#,##0.00"/>
  </numFmts>
  <fonts count="57">
    <font>
      <sz val="10"/>
      <name val="Arial"/>
      <family val="0"/>
    </font>
    <font>
      <b/>
      <sz val="9"/>
      <name val="Tahoma"/>
      <family val="2"/>
    </font>
    <font>
      <sz val="11"/>
      <name val="Calibri"/>
      <family val="2"/>
    </font>
    <font>
      <sz val="10"/>
      <name val="Calibri"/>
      <family val="2"/>
    </font>
    <font>
      <b/>
      <sz val="11"/>
      <color indexed="8"/>
      <name val="Calibri"/>
      <family val="2"/>
    </font>
    <font>
      <sz val="11"/>
      <color indexed="8"/>
      <name val="Calibri"/>
      <family val="2"/>
    </font>
    <font>
      <b/>
      <sz val="20"/>
      <color indexed="56"/>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name val="Calibri"/>
      <family val="2"/>
    </font>
    <font>
      <b/>
      <sz val="11"/>
      <name val="Calibri"/>
      <family val="2"/>
    </font>
    <font>
      <b/>
      <sz val="18"/>
      <color indexed="56"/>
      <name val="Calibri"/>
      <family val="2"/>
    </font>
    <font>
      <b/>
      <u val="single"/>
      <sz val="11"/>
      <color indexed="8"/>
      <name val="Calibri"/>
      <family val="2"/>
    </font>
    <font>
      <i/>
      <sz val="11"/>
      <name val="Calibri"/>
      <family val="2"/>
    </font>
    <font>
      <sz val="12"/>
      <name val="Calibri"/>
      <family val="2"/>
    </font>
    <font>
      <b/>
      <sz val="12"/>
      <name val="Calibri"/>
      <family val="2"/>
    </font>
    <font>
      <sz val="11"/>
      <color indexed="56"/>
      <name val="Calibri"/>
      <family val="2"/>
    </font>
    <font>
      <u val="single"/>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Calibri"/>
      <family val="2"/>
    </font>
    <font>
      <b/>
      <u val="single"/>
      <sz val="11"/>
      <color theme="1"/>
      <name val="Calibri"/>
      <family val="2"/>
    </font>
    <font>
      <b/>
      <sz val="20"/>
      <color theme="3"/>
      <name val="Calibri"/>
      <family val="2"/>
    </font>
    <font>
      <sz val="11"/>
      <color theme="3"/>
      <name val="Calibri"/>
      <family val="2"/>
    </font>
    <font>
      <u val="single"/>
      <sz val="11"/>
      <color theme="3"/>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color theme="4" tint="0.3999800086021423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color theme="4" tint="0.3999800086021423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color theme="4" tint="0.49998000264167786"/>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3">
    <xf numFmtId="0" fontId="0" fillId="0" borderId="0" xfId="0" applyAlignment="1">
      <alignment/>
    </xf>
    <xf numFmtId="0" fontId="2" fillId="0" borderId="0" xfId="0" applyFont="1" applyFill="1" applyAlignment="1">
      <alignment/>
    </xf>
    <xf numFmtId="0" fontId="2" fillId="0" borderId="0" xfId="0" applyFont="1" applyFill="1" applyAlignment="1">
      <alignment vertical="top" wrapText="1"/>
    </xf>
    <xf numFmtId="0" fontId="49" fillId="0" borderId="0" xfId="0" applyFont="1" applyFill="1" applyAlignment="1">
      <alignment horizontal="center" vertical="top"/>
    </xf>
    <xf numFmtId="0" fontId="24" fillId="0" borderId="0" xfId="0" applyFont="1" applyFill="1" applyAlignment="1">
      <alignment vertical="top" wrapText="1"/>
    </xf>
    <xf numFmtId="0" fontId="24" fillId="0" borderId="0" xfId="0" applyFont="1" applyFill="1" applyAlignment="1">
      <alignment/>
    </xf>
    <xf numFmtId="0" fontId="24" fillId="0" borderId="0" xfId="0" applyFont="1" applyFill="1" applyAlignment="1" quotePrefix="1">
      <alignment vertical="top" wrapText="1"/>
    </xf>
    <xf numFmtId="0" fontId="49" fillId="0" borderId="0" xfId="0" applyFont="1" applyFill="1" applyAlignment="1">
      <alignment/>
    </xf>
    <xf numFmtId="173" fontId="49" fillId="0" borderId="0" xfId="0" applyNumberFormat="1" applyFont="1" applyFill="1" applyAlignment="1">
      <alignment/>
    </xf>
    <xf numFmtId="0" fontId="2" fillId="0" borderId="0" xfId="0" applyFont="1" applyFill="1" applyAlignment="1">
      <alignment horizontal="center"/>
    </xf>
    <xf numFmtId="0" fontId="25" fillId="0" borderId="0" xfId="0" applyFont="1" applyFill="1" applyAlignment="1">
      <alignment horizontal="center"/>
    </xf>
    <xf numFmtId="0" fontId="51" fillId="33" borderId="4" xfId="61" applyFont="1" applyFill="1" applyBorder="1" applyAlignment="1">
      <alignment/>
    </xf>
    <xf numFmtId="0" fontId="52" fillId="0" borderId="0" xfId="0" applyFont="1" applyFill="1" applyAlignment="1">
      <alignment/>
    </xf>
    <xf numFmtId="0" fontId="34" fillId="0" borderId="0" xfId="0" applyFont="1" applyFill="1" applyBorder="1" applyAlignment="1">
      <alignment/>
    </xf>
    <xf numFmtId="0" fontId="34" fillId="0" borderId="0" xfId="0" applyFont="1" applyFill="1" applyBorder="1" applyAlignment="1">
      <alignment vertical="top"/>
    </xf>
    <xf numFmtId="0" fontId="28" fillId="0" borderId="0" xfId="0" applyFont="1" applyFill="1" applyAlignment="1">
      <alignment vertical="top"/>
    </xf>
    <xf numFmtId="9" fontId="34" fillId="0" borderId="0" xfId="59" applyFont="1" applyFill="1" applyBorder="1" applyAlignment="1">
      <alignment vertical="top" wrapText="1"/>
    </xf>
    <xf numFmtId="0" fontId="3" fillId="2" borderId="0" xfId="0" applyFont="1" applyFill="1" applyAlignment="1">
      <alignment horizontal="right" vertical="top"/>
    </xf>
    <xf numFmtId="185" fontId="2" fillId="2" borderId="0" xfId="0" applyNumberFormat="1" applyFont="1" applyFill="1" applyAlignment="1">
      <alignment horizontal="right" vertical="top"/>
    </xf>
    <xf numFmtId="0" fontId="24" fillId="2" borderId="0" xfId="0" applyFont="1" applyFill="1" applyAlignment="1">
      <alignment/>
    </xf>
    <xf numFmtId="0" fontId="2" fillId="2" borderId="0" xfId="0" applyFont="1" applyFill="1" applyAlignment="1">
      <alignment horizontal="right" vertical="top"/>
    </xf>
    <xf numFmtId="185" fontId="25" fillId="2" borderId="0" xfId="0" applyNumberFormat="1" applyFont="1" applyFill="1" applyAlignment="1">
      <alignment horizontal="right" vertical="top"/>
    </xf>
    <xf numFmtId="172" fontId="25" fillId="2" borderId="0" xfId="59" applyNumberFormat="1" applyFont="1" applyFill="1" applyAlignment="1">
      <alignment horizontal="right" vertical="top"/>
    </xf>
    <xf numFmtId="0" fontId="42" fillId="2" borderId="10" xfId="51" applyFont="1" applyFill="1" applyBorder="1" applyAlignment="1">
      <alignment vertical="top"/>
    </xf>
    <xf numFmtId="0" fontId="25" fillId="2" borderId="11" xfId="0" applyFont="1" applyFill="1" applyBorder="1" applyAlignment="1">
      <alignment horizontal="center"/>
    </xf>
    <xf numFmtId="0" fontId="42" fillId="34" borderId="10" xfId="51" applyFont="1" applyFill="1" applyBorder="1" applyAlignment="1">
      <alignment vertical="top"/>
    </xf>
    <xf numFmtId="0" fontId="25" fillId="34" borderId="12" xfId="0" applyFont="1" applyFill="1" applyBorder="1" applyAlignment="1">
      <alignment horizontal="center"/>
    </xf>
    <xf numFmtId="0" fontId="25" fillId="34" borderId="11" xfId="0" applyFont="1" applyFill="1" applyBorder="1" applyAlignment="1">
      <alignment horizontal="center"/>
    </xf>
    <xf numFmtId="0" fontId="33" fillId="0" borderId="13" xfId="0" applyFont="1" applyFill="1" applyBorder="1" applyAlignment="1">
      <alignment vertical="top"/>
    </xf>
    <xf numFmtId="0" fontId="2" fillId="0" borderId="0" xfId="0" applyFont="1" applyFill="1" applyAlignment="1">
      <alignment vertical="top"/>
    </xf>
    <xf numFmtId="173" fontId="29" fillId="0" borderId="0" xfId="0" applyNumberFormat="1" applyFont="1" applyFill="1" applyBorder="1" applyAlignment="1">
      <alignment horizontal="center" vertical="top"/>
    </xf>
    <xf numFmtId="185" fontId="29" fillId="0" borderId="14" xfId="0" applyNumberFormat="1" applyFont="1" applyFill="1" applyBorder="1" applyAlignment="1">
      <alignment horizontal="center" vertical="top"/>
    </xf>
    <xf numFmtId="0" fontId="34" fillId="0" borderId="0" xfId="0" applyFont="1" applyFill="1" applyAlignment="1">
      <alignment vertical="top"/>
    </xf>
    <xf numFmtId="0" fontId="34" fillId="0" borderId="0" xfId="0" applyFont="1" applyFill="1" applyAlignment="1">
      <alignment/>
    </xf>
    <xf numFmtId="7" fontId="29" fillId="0" borderId="0" xfId="0" applyNumberFormat="1" applyFont="1" applyFill="1" applyBorder="1" applyAlignment="1">
      <alignment horizontal="center" vertical="top"/>
    </xf>
    <xf numFmtId="0" fontId="42" fillId="2" borderId="15" xfId="51" applyFont="1" applyFill="1" applyBorder="1" applyAlignment="1">
      <alignment vertical="top"/>
    </xf>
    <xf numFmtId="0" fontId="25" fillId="2" borderId="14" xfId="0" applyFont="1" applyFill="1" applyBorder="1" applyAlignment="1">
      <alignment horizontal="center"/>
    </xf>
    <xf numFmtId="0" fontId="49" fillId="34" borderId="16" xfId="0" applyFont="1" applyFill="1" applyBorder="1" applyAlignment="1">
      <alignment vertical="top"/>
    </xf>
    <xf numFmtId="7" fontId="30" fillId="34" borderId="17" xfId="0" applyNumberFormat="1" applyFont="1" applyFill="1" applyBorder="1" applyAlignment="1">
      <alignment horizontal="center" vertical="top"/>
    </xf>
    <xf numFmtId="5" fontId="30" fillId="34" borderId="18" xfId="0" applyNumberFormat="1" applyFont="1" applyFill="1" applyBorder="1" applyAlignment="1">
      <alignment horizontal="center" vertical="top"/>
    </xf>
    <xf numFmtId="0" fontId="29" fillId="0" borderId="0" xfId="0" applyFont="1" applyFill="1" applyAlignment="1">
      <alignment horizontal="center"/>
    </xf>
    <xf numFmtId="0" fontId="33" fillId="0" borderId="16" xfId="0" applyFont="1" applyFill="1" applyBorder="1" applyAlignment="1">
      <alignment vertical="top"/>
    </xf>
    <xf numFmtId="185" fontId="30" fillId="0" borderId="0" xfId="0" applyNumberFormat="1" applyFont="1" applyFill="1" applyAlignment="1">
      <alignment horizontal="center" vertical="top"/>
    </xf>
    <xf numFmtId="0" fontId="51" fillId="0" borderId="4" xfId="61" applyFont="1" applyFill="1" applyBorder="1" applyAlignment="1">
      <alignment/>
    </xf>
    <xf numFmtId="0" fontId="33" fillId="33" borderId="0" xfId="0" applyFont="1" applyFill="1" applyAlignment="1">
      <alignment horizontal="left" vertical="top" wrapText="1"/>
    </xf>
    <xf numFmtId="0" fontId="2" fillId="33" borderId="0" xfId="0" applyFont="1" applyFill="1" applyAlignment="1">
      <alignment/>
    </xf>
    <xf numFmtId="0" fontId="53" fillId="33" borderId="4" xfId="61" applyFont="1" applyFill="1" applyBorder="1" applyAlignment="1">
      <alignment/>
    </xf>
    <xf numFmtId="0" fontId="25" fillId="2" borderId="0" xfId="0" applyFont="1" applyFill="1" applyAlignment="1">
      <alignment horizontal="right" vertical="top"/>
    </xf>
    <xf numFmtId="0" fontId="33" fillId="33" borderId="19" xfId="0" applyFont="1" applyFill="1" applyBorder="1" applyAlignment="1">
      <alignment horizontal="left" vertical="top" wrapText="1"/>
    </xf>
    <xf numFmtId="1" fontId="30" fillId="9" borderId="20" xfId="54" applyNumberFormat="1" applyFont="1" applyFill="1" applyBorder="1" applyAlignment="1">
      <alignment horizontal="center" vertical="top"/>
    </xf>
    <xf numFmtId="1" fontId="24" fillId="0" borderId="20" xfId="0" applyNumberFormat="1" applyFont="1" applyFill="1" applyBorder="1" applyAlignment="1">
      <alignment horizontal="center" vertical="top"/>
    </xf>
    <xf numFmtId="44" fontId="37" fillId="0" borderId="0" xfId="44" applyFont="1" applyFill="1" applyBorder="1" applyAlignment="1">
      <alignment horizontal="center" vertical="top"/>
    </xf>
    <xf numFmtId="0" fontId="54" fillId="0" borderId="0" xfId="0" applyFont="1" applyFill="1" applyBorder="1" applyAlignment="1">
      <alignment/>
    </xf>
    <xf numFmtId="9" fontId="54" fillId="0" borderId="0" xfId="59" applyFont="1" applyFill="1" applyBorder="1" applyAlignment="1">
      <alignment vertical="top" wrapText="1"/>
    </xf>
    <xf numFmtId="0" fontId="54" fillId="0" borderId="0" xfId="0" applyFont="1" applyFill="1" applyAlignment="1">
      <alignment/>
    </xf>
    <xf numFmtId="9" fontId="55" fillId="0" borderId="0" xfId="53" applyNumberFormat="1" applyFont="1" applyFill="1" applyBorder="1" applyAlignment="1">
      <alignment vertical="top" wrapText="1"/>
    </xf>
    <xf numFmtId="8" fontId="30" fillId="9" borderId="20" xfId="54" applyNumberFormat="1" applyFont="1" applyFill="1" applyBorder="1" applyAlignment="1" applyProtection="1">
      <alignment horizontal="center" vertical="top"/>
      <protection locked="0"/>
    </xf>
    <xf numFmtId="186" fontId="30" fillId="9" borderId="20" xfId="54" applyNumberFormat="1" applyFont="1" applyFill="1" applyBorder="1" applyAlignment="1" applyProtection="1">
      <alignment horizontal="center" vertical="top"/>
      <protection locked="0"/>
    </xf>
    <xf numFmtId="10" fontId="30" fillId="9" borderId="20" xfId="59" applyNumberFormat="1" applyFont="1" applyFill="1" applyBorder="1" applyAlignment="1" applyProtection="1">
      <alignment horizontal="center" vertical="top"/>
      <protection locked="0"/>
    </xf>
    <xf numFmtId="1" fontId="30" fillId="9" borderId="20" xfId="54" applyNumberFormat="1" applyFont="1" applyFill="1" applyBorder="1" applyAlignment="1" applyProtection="1">
      <alignment horizontal="center" vertical="top"/>
      <protection locked="0"/>
    </xf>
    <xf numFmtId="9" fontId="30" fillId="9" borderId="20" xfId="54" applyNumberFormat="1" applyFont="1" applyFill="1" applyBorder="1" applyAlignment="1" applyProtection="1">
      <alignment horizontal="center" vertical="top"/>
      <protection locked="0"/>
    </xf>
    <xf numFmtId="0" fontId="33" fillId="33" borderId="19" xfId="0" applyFont="1" applyFill="1" applyBorder="1" applyAlignment="1">
      <alignment horizontal="left" vertical="top" wrapText="1"/>
    </xf>
    <xf numFmtId="0" fontId="33" fillId="33" borderId="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1066800</xdr:colOff>
      <xdr:row>3</xdr:row>
      <xdr:rowOff>38100</xdr:rowOff>
    </xdr:from>
    <xdr:to>
      <xdr:col>10</xdr:col>
      <xdr:colOff>485775</xdr:colOff>
      <xdr:row>6</xdr:row>
      <xdr:rowOff>190500</xdr:rowOff>
    </xdr:to>
    <xdr:pic>
      <xdr:nvPicPr>
        <xdr:cNvPr id="1" name="Picture 2" descr="cid:image001.jpg@01D44E6C.B91E6B40"/>
        <xdr:cNvPicPr preferRelativeResize="1">
          <a:picLocks noChangeAspect="1"/>
        </xdr:cNvPicPr>
      </xdr:nvPicPr>
      <xdr:blipFill>
        <a:blip r:embed="rId1"/>
        <a:stretch>
          <a:fillRect/>
        </a:stretch>
      </xdr:blipFill>
      <xdr:spPr>
        <a:xfrm>
          <a:off x="11972925" y="800100"/>
          <a:ext cx="19240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bfs.com.au/" TargetMode="External" /><Relationship Id="rId2" Type="http://schemas.openxmlformats.org/officeDocument/2006/relationships/hyperlink" Target="mailto:advice@dbfs.com.au"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3"/>
  <sheetViews>
    <sheetView showGridLines="0" tabSelected="1" zoomScalePageLayoutView="0" workbookViewId="0" topLeftCell="A4">
      <selection activeCell="C20" sqref="C20"/>
    </sheetView>
  </sheetViews>
  <sheetFormatPr defaultColWidth="9.140625" defaultRowHeight="12.75"/>
  <cols>
    <col min="1" max="1" width="3.28125" style="1" customWidth="1"/>
    <col min="2" max="2" width="75.28125" style="7" customWidth="1"/>
    <col min="3" max="3" width="14.28125" style="10" customWidth="1"/>
    <col min="4" max="4" width="7.421875" style="5" customWidth="1"/>
    <col min="5" max="5" width="21.7109375" style="1" customWidth="1"/>
    <col min="6" max="6" width="21.00390625" style="1" bestFit="1" customWidth="1"/>
    <col min="7" max="7" width="14.140625" style="9" customWidth="1"/>
    <col min="8" max="8" width="6.421875" style="9" customWidth="1"/>
    <col min="9" max="9" width="26.00390625" style="1" bestFit="1" customWidth="1"/>
    <col min="10" max="10" width="11.57421875" style="1" customWidth="1"/>
    <col min="11" max="11" width="11.00390625" style="1" bestFit="1" customWidth="1"/>
    <col min="12" max="12" width="9.140625" style="1" customWidth="1"/>
    <col min="13" max="13" width="36.7109375" style="1" bestFit="1" customWidth="1"/>
    <col min="14" max="16384" width="9.140625" style="1" customWidth="1"/>
  </cols>
  <sheetData>
    <row r="1" s="11" customFormat="1" ht="27" thickBot="1">
      <c r="B1" s="46" t="s">
        <v>29</v>
      </c>
    </row>
    <row r="2" spans="2:14" ht="16.5" customHeight="1" thickTop="1">
      <c r="B2" s="12"/>
      <c r="C2" s="9"/>
      <c r="L2" s="13"/>
      <c r="M2" s="14"/>
      <c r="N2" s="51"/>
    </row>
    <row r="3" spans="2:13" ht="16.5" customHeight="1">
      <c r="B3" s="15" t="s">
        <v>41</v>
      </c>
      <c r="L3" s="13"/>
      <c r="M3" s="16"/>
    </row>
    <row r="4" spans="2:13" ht="16.5" customHeight="1">
      <c r="B4" s="15"/>
      <c r="L4" s="52"/>
      <c r="M4" s="16"/>
    </row>
    <row r="5" spans="2:13" ht="16.5" customHeight="1">
      <c r="B5" s="17" t="s">
        <v>27</v>
      </c>
      <c r="C5" s="18">
        <f>C12*C21</f>
        <v>65340</v>
      </c>
      <c r="D5" s="19"/>
      <c r="F5" s="49" t="s">
        <v>36</v>
      </c>
      <c r="L5" s="54" t="s">
        <v>43</v>
      </c>
      <c r="M5" s="52" t="s">
        <v>42</v>
      </c>
    </row>
    <row r="6" spans="2:13" ht="16.5" customHeight="1">
      <c r="B6" s="20" t="s">
        <v>30</v>
      </c>
      <c r="C6" s="18">
        <f>G14+G23</f>
        <v>60200</v>
      </c>
      <c r="D6" s="19"/>
      <c r="L6" s="52" t="s">
        <v>44</v>
      </c>
      <c r="M6" s="55" t="s">
        <v>45</v>
      </c>
    </row>
    <row r="7" spans="2:13" ht="16.5" customHeight="1">
      <c r="B7" s="20" t="s">
        <v>31</v>
      </c>
      <c r="C7" s="18">
        <f>G19</f>
        <v>12737.142857142857</v>
      </c>
      <c r="D7" s="19"/>
      <c r="L7" s="52" t="s">
        <v>46</v>
      </c>
      <c r="M7" s="55" t="s">
        <v>47</v>
      </c>
    </row>
    <row r="8" spans="2:13" ht="16.5" customHeight="1">
      <c r="B8" s="20" t="s">
        <v>32</v>
      </c>
      <c r="C8" s="18">
        <f>G28</f>
        <v>7005.948783610753</v>
      </c>
      <c r="D8" s="19"/>
      <c r="L8" s="52" t="s">
        <v>48</v>
      </c>
      <c r="M8" s="53" t="s">
        <v>49</v>
      </c>
    </row>
    <row r="9" spans="2:13" ht="16.5" customHeight="1">
      <c r="B9" s="47" t="s">
        <v>33</v>
      </c>
      <c r="C9" s="21">
        <f>C6+C7+C8-C5</f>
        <v>14603.091640753613</v>
      </c>
      <c r="D9" s="22">
        <f>C9/$C$5</f>
        <v>0.22349390328670973</v>
      </c>
      <c r="I9" s="13"/>
      <c r="J9" s="16"/>
      <c r="M9" s="54"/>
    </row>
    <row r="10" ht="16.5" customHeight="1" thickBot="1">
      <c r="B10" s="15"/>
    </row>
    <row r="11" spans="2:8" ht="16.5" customHeight="1" thickBot="1">
      <c r="B11" s="23" t="s">
        <v>24</v>
      </c>
      <c r="C11" s="24"/>
      <c r="D11" s="1"/>
      <c r="E11" s="25" t="s">
        <v>15</v>
      </c>
      <c r="F11" s="26" t="s">
        <v>5</v>
      </c>
      <c r="G11" s="27" t="s">
        <v>6</v>
      </c>
      <c r="H11" s="1"/>
    </row>
    <row r="12" spans="2:8" ht="16.5" customHeight="1">
      <c r="B12" s="28" t="s">
        <v>26</v>
      </c>
      <c r="C12" s="56">
        <v>32.67</v>
      </c>
      <c r="D12" s="29"/>
      <c r="E12" s="28" t="s">
        <v>7</v>
      </c>
      <c r="F12" s="30">
        <f>(1-C23)*C13</f>
        <v>30.099999999999998</v>
      </c>
      <c r="G12" s="31" t="s">
        <v>16</v>
      </c>
      <c r="H12" s="1"/>
    </row>
    <row r="13" spans="2:7" s="33" customFormat="1" ht="15.75">
      <c r="B13" s="28" t="s">
        <v>38</v>
      </c>
      <c r="C13" s="56">
        <v>35</v>
      </c>
      <c r="D13" s="32"/>
      <c r="E13" s="28" t="s">
        <v>9</v>
      </c>
      <c r="F13" s="30">
        <v>0.38</v>
      </c>
      <c r="G13" s="31" t="s">
        <v>16</v>
      </c>
    </row>
    <row r="14" spans="2:8" ht="16.5" customHeight="1">
      <c r="B14" s="28" t="s">
        <v>39</v>
      </c>
      <c r="C14" s="56">
        <v>30</v>
      </c>
      <c r="D14" s="29"/>
      <c r="E14" s="28" t="s">
        <v>0</v>
      </c>
      <c r="F14" s="34">
        <f>F12-F13</f>
        <v>29.72</v>
      </c>
      <c r="G14" s="31">
        <f>F14*$C$21</f>
        <v>59440</v>
      </c>
      <c r="H14" s="1"/>
    </row>
    <row r="15" spans="2:8" ht="16.5" customHeight="1">
      <c r="B15" s="28" t="s">
        <v>35</v>
      </c>
      <c r="C15" s="57">
        <v>16.23</v>
      </c>
      <c r="D15" s="29"/>
      <c r="E15" s="28" t="s">
        <v>10</v>
      </c>
      <c r="F15" s="34">
        <f>F14*30/70</f>
        <v>12.737142857142857</v>
      </c>
      <c r="G15" s="31" t="s">
        <v>16</v>
      </c>
      <c r="H15" s="1"/>
    </row>
    <row r="16" spans="2:8" ht="16.5" customHeight="1">
      <c r="B16" s="28" t="s">
        <v>25</v>
      </c>
      <c r="C16" s="58">
        <v>0.002</v>
      </c>
      <c r="D16" s="29"/>
      <c r="E16" s="28" t="s">
        <v>1</v>
      </c>
      <c r="F16" s="34">
        <f>F14+F15</f>
        <v>42.457142857142856</v>
      </c>
      <c r="G16" s="31" t="s">
        <v>16</v>
      </c>
      <c r="H16" s="1"/>
    </row>
    <row r="17" spans="2:8" ht="16.5" customHeight="1">
      <c r="B17" s="28" t="s">
        <v>34</v>
      </c>
      <c r="C17" s="58">
        <v>0.5</v>
      </c>
      <c r="D17" s="1"/>
      <c r="E17" s="28" t="s">
        <v>11</v>
      </c>
      <c r="F17" s="34">
        <f>-F16*C20</f>
        <v>-6.368571428571428</v>
      </c>
      <c r="G17" s="31" t="s">
        <v>16</v>
      </c>
      <c r="H17" s="1"/>
    </row>
    <row r="18" spans="2:8" ht="16.5" customHeight="1" thickBot="1">
      <c r="B18" s="35" t="s">
        <v>3</v>
      </c>
      <c r="C18" s="36"/>
      <c r="D18" s="29"/>
      <c r="E18" s="28" t="s">
        <v>12</v>
      </c>
      <c r="F18" s="34">
        <f>F15</f>
        <v>12.737142857142857</v>
      </c>
      <c r="G18" s="31" t="s">
        <v>16</v>
      </c>
      <c r="H18" s="1"/>
    </row>
    <row r="19" spans="2:8" ht="16.5" customHeight="1">
      <c r="B19" s="28" t="s">
        <v>2</v>
      </c>
      <c r="C19" s="59">
        <v>4000</v>
      </c>
      <c r="D19" s="29"/>
      <c r="E19" s="28" t="s">
        <v>13</v>
      </c>
      <c r="F19" s="34">
        <f>F17+F18</f>
        <v>6.368571428571428</v>
      </c>
      <c r="G19" s="31">
        <f>F19*$C$21</f>
        <v>12737.142857142857</v>
      </c>
      <c r="H19" s="1"/>
    </row>
    <row r="20" spans="2:8" ht="16.5" customHeight="1" thickBot="1">
      <c r="B20" s="28" t="s">
        <v>8</v>
      </c>
      <c r="C20" s="60">
        <v>0.15</v>
      </c>
      <c r="D20" s="29"/>
      <c r="E20" s="37" t="s">
        <v>14</v>
      </c>
      <c r="F20" s="38">
        <f>F19+F14</f>
        <v>36.08857142857143</v>
      </c>
      <c r="G20" s="39">
        <f>G19+G14</f>
        <v>72177.14285714286</v>
      </c>
      <c r="H20" s="1"/>
    </row>
    <row r="21" spans="2:8" ht="16.5" customHeight="1" thickBot="1">
      <c r="B21" s="28" t="s">
        <v>40</v>
      </c>
      <c r="C21" s="50">
        <f>IF(C19&lt;=231,C19,IF(C19*(1-C17)&lt;=231,230,C19*(1-C17)))</f>
        <v>2000</v>
      </c>
      <c r="D21" s="1"/>
      <c r="F21" s="40"/>
      <c r="H21" s="1"/>
    </row>
    <row r="22" spans="1:8" ht="15.75" thickBot="1">
      <c r="A22" s="3"/>
      <c r="B22" s="35" t="s">
        <v>4</v>
      </c>
      <c r="C22" s="36"/>
      <c r="D22" s="2"/>
      <c r="E22" s="25" t="s">
        <v>17</v>
      </c>
      <c r="F22" s="26" t="s">
        <v>5</v>
      </c>
      <c r="G22" s="27" t="s">
        <v>6</v>
      </c>
      <c r="H22" s="1"/>
    </row>
    <row r="23" spans="2:8" ht="16.5" customHeight="1" thickBot="1">
      <c r="B23" s="41" t="s">
        <v>37</v>
      </c>
      <c r="C23" s="60">
        <v>0.14</v>
      </c>
      <c r="D23" s="1"/>
      <c r="E23" s="28" t="s">
        <v>9</v>
      </c>
      <c r="F23" s="30">
        <v>0.38</v>
      </c>
      <c r="G23" s="31">
        <f>F23*$C$21</f>
        <v>760</v>
      </c>
      <c r="H23" s="1"/>
    </row>
    <row r="24" spans="2:8" ht="15.75">
      <c r="B24" s="1"/>
      <c r="C24" s="1"/>
      <c r="D24" s="1"/>
      <c r="E24" s="28" t="s">
        <v>18</v>
      </c>
      <c r="F24" s="30">
        <f>(C15/15.62)*C13</f>
        <v>36.36683738796415</v>
      </c>
      <c r="G24" s="31" t="s">
        <v>16</v>
      </c>
      <c r="H24" s="1"/>
    </row>
    <row r="25" spans="2:8" ht="15.75">
      <c r="B25" s="1"/>
      <c r="C25" s="1"/>
      <c r="D25" s="1"/>
      <c r="E25" s="28" t="s">
        <v>19</v>
      </c>
      <c r="F25" s="30">
        <f>F24-F12</f>
        <v>6.266837387964156</v>
      </c>
      <c r="G25" s="31"/>
      <c r="H25" s="1"/>
    </row>
    <row r="26" spans="2:8" ht="16.5" customHeight="1">
      <c r="B26" s="1"/>
      <c r="C26" s="1"/>
      <c r="E26" s="28" t="s">
        <v>20</v>
      </c>
      <c r="F26" s="30">
        <f>-C14</f>
        <v>-30</v>
      </c>
      <c r="G26" s="31"/>
      <c r="H26" s="42"/>
    </row>
    <row r="27" spans="1:8" ht="16.5" customHeight="1">
      <c r="A27" s="3"/>
      <c r="B27" s="1"/>
      <c r="C27" s="1"/>
      <c r="D27" s="1"/>
      <c r="E27" s="28" t="s">
        <v>21</v>
      </c>
      <c r="F27" s="30">
        <f>F23+F25+F26</f>
        <v>-23.353162612035845</v>
      </c>
      <c r="G27" s="31"/>
      <c r="H27" s="42"/>
    </row>
    <row r="28" spans="1:8" ht="16.5" customHeight="1">
      <c r="A28" s="3"/>
      <c r="B28" s="1"/>
      <c r="C28" s="1"/>
      <c r="D28" s="1"/>
      <c r="E28" s="28" t="s">
        <v>22</v>
      </c>
      <c r="F28" s="30">
        <f>F27*-C20</f>
        <v>3.5029743918053766</v>
      </c>
      <c r="G28" s="31">
        <f>F28*$C$21</f>
        <v>7005.948783610753</v>
      </c>
      <c r="H28" s="42"/>
    </row>
    <row r="29" spans="1:8" ht="16.5" customHeight="1" thickBot="1">
      <c r="A29" s="3"/>
      <c r="B29" s="1"/>
      <c r="C29" s="1"/>
      <c r="D29" s="1"/>
      <c r="E29" s="37" t="s">
        <v>23</v>
      </c>
      <c r="F29" s="38">
        <f>F23+F28</f>
        <v>3.8829743918053765</v>
      </c>
      <c r="G29" s="39">
        <f>G28+G23</f>
        <v>7765.948783610753</v>
      </c>
      <c r="H29" s="42"/>
    </row>
    <row r="30" spans="1:8" ht="16.5" customHeight="1">
      <c r="A30" s="3"/>
      <c r="B30" s="1"/>
      <c r="C30" s="1"/>
      <c r="D30" s="1"/>
      <c r="G30" s="1"/>
      <c r="H30" s="1"/>
    </row>
    <row r="31" spans="2:3" s="43" customFormat="1" ht="24" thickBot="1">
      <c r="B31" s="1"/>
      <c r="C31" s="1"/>
    </row>
    <row r="32" spans="1:12" s="45" customFormat="1" ht="16.5" customHeight="1" thickTop="1">
      <c r="A32" s="61" t="s">
        <v>28</v>
      </c>
      <c r="B32" s="61"/>
      <c r="C32" s="61"/>
      <c r="D32" s="61"/>
      <c r="E32" s="61"/>
      <c r="F32" s="61"/>
      <c r="G32" s="61"/>
      <c r="H32" s="61"/>
      <c r="I32" s="61"/>
      <c r="J32" s="61"/>
      <c r="K32" s="61"/>
      <c r="L32" s="48"/>
    </row>
    <row r="33" spans="1:12" s="45" customFormat="1" ht="16.5" customHeight="1">
      <c r="A33" s="62"/>
      <c r="B33" s="62"/>
      <c r="C33" s="62"/>
      <c r="D33" s="62"/>
      <c r="E33" s="62"/>
      <c r="F33" s="62"/>
      <c r="G33" s="62"/>
      <c r="H33" s="62"/>
      <c r="I33" s="62"/>
      <c r="J33" s="62"/>
      <c r="K33" s="62"/>
      <c r="L33" s="44"/>
    </row>
    <row r="34" spans="1:12" s="45" customFormat="1" ht="16.5" customHeight="1">
      <c r="A34" s="62"/>
      <c r="B34" s="62"/>
      <c r="C34" s="62"/>
      <c r="D34" s="62"/>
      <c r="E34" s="62"/>
      <c r="F34" s="62"/>
      <c r="G34" s="62"/>
      <c r="H34" s="62"/>
      <c r="I34" s="62"/>
      <c r="J34" s="62"/>
      <c r="K34" s="62"/>
      <c r="L34" s="44"/>
    </row>
    <row r="35" spans="1:12" s="45" customFormat="1" ht="114" customHeight="1">
      <c r="A35" s="62"/>
      <c r="B35" s="62"/>
      <c r="C35" s="62"/>
      <c r="D35" s="62"/>
      <c r="E35" s="62"/>
      <c r="F35" s="62"/>
      <c r="G35" s="62"/>
      <c r="H35" s="62"/>
      <c r="I35" s="62"/>
      <c r="J35" s="62"/>
      <c r="K35" s="62"/>
      <c r="L35" s="44"/>
    </row>
    <row r="36" spans="1:5" ht="16.5" customHeight="1">
      <c r="A36" s="3"/>
      <c r="B36" s="3"/>
      <c r="C36" s="3"/>
      <c r="D36" s="3"/>
      <c r="E36" s="3"/>
    </row>
    <row r="37" spans="1:5" ht="16.5" customHeight="1">
      <c r="A37" s="3"/>
      <c r="B37" s="1"/>
      <c r="C37" s="1"/>
      <c r="D37" s="1"/>
      <c r="E37" s="2"/>
    </row>
    <row r="38" spans="2:5" ht="16.5" customHeight="1">
      <c r="B38" s="1"/>
      <c r="C38" s="1"/>
      <c r="E38" s="2"/>
    </row>
    <row r="39" spans="1:5" ht="16.5" customHeight="1">
      <c r="A39" s="3"/>
      <c r="B39" s="1"/>
      <c r="C39" s="1"/>
      <c r="D39" s="4"/>
      <c r="E39" s="2"/>
    </row>
    <row r="40" spans="1:5" ht="15">
      <c r="A40" s="3"/>
      <c r="B40" s="1"/>
      <c r="C40" s="1"/>
      <c r="D40" s="4"/>
      <c r="E40" s="2"/>
    </row>
    <row r="41" spans="1:5" ht="16.5" customHeight="1">
      <c r="A41" s="3"/>
      <c r="B41" s="1"/>
      <c r="C41" s="1"/>
      <c r="D41" s="4"/>
      <c r="E41" s="2"/>
    </row>
    <row r="42" spans="1:5" ht="16.5" customHeight="1">
      <c r="A42" s="3"/>
      <c r="B42" s="1"/>
      <c r="C42" s="1"/>
      <c r="D42" s="6"/>
      <c r="E42" s="2"/>
    </row>
    <row r="43" spans="1:5" ht="16.5" customHeight="1">
      <c r="A43" s="3"/>
      <c r="B43" s="1"/>
      <c r="C43" s="1"/>
      <c r="D43" s="4"/>
      <c r="E43" s="2"/>
    </row>
    <row r="44" spans="1:4" ht="16.5" customHeight="1">
      <c r="A44" s="3"/>
      <c r="B44" s="1"/>
      <c r="C44" s="1"/>
      <c r="D44" s="4"/>
    </row>
    <row r="45" spans="1:4" ht="16.5" customHeight="1">
      <c r="A45" s="3"/>
      <c r="B45" s="1"/>
      <c r="C45" s="9"/>
      <c r="D45" s="4"/>
    </row>
    <row r="46" spans="1:4" ht="16.5" customHeight="1">
      <c r="A46" s="3"/>
      <c r="B46" s="1"/>
      <c r="C46" s="9"/>
      <c r="D46" s="4"/>
    </row>
    <row r="47" spans="1:4" ht="16.5" customHeight="1">
      <c r="A47" s="3"/>
      <c r="B47" s="1"/>
      <c r="C47" s="9"/>
      <c r="D47" s="4"/>
    </row>
    <row r="48" spans="1:4" ht="16.5" customHeight="1">
      <c r="A48" s="3"/>
      <c r="B48" s="1"/>
      <c r="C48" s="9"/>
      <c r="D48" s="4"/>
    </row>
    <row r="49" spans="2:3" ht="28.5" customHeight="1">
      <c r="B49" s="1"/>
      <c r="C49" s="9"/>
    </row>
    <row r="50" spans="2:3" ht="28.5" customHeight="1">
      <c r="B50" s="1"/>
      <c r="C50" s="9"/>
    </row>
    <row r="51" spans="2:3" ht="28.5" customHeight="1">
      <c r="B51" s="1"/>
      <c r="C51" s="9"/>
    </row>
    <row r="52" spans="2:3" ht="28.5" customHeight="1">
      <c r="B52" s="1"/>
      <c r="C52" s="9"/>
    </row>
    <row r="53" spans="2:3" ht="28.5" customHeight="1">
      <c r="B53" s="1"/>
      <c r="C53" s="9"/>
    </row>
    <row r="54" spans="2:3" ht="28.5" customHeight="1">
      <c r="B54" s="1"/>
      <c r="C54" s="9"/>
    </row>
    <row r="55" spans="2:3" ht="28.5" customHeight="1">
      <c r="B55" s="1"/>
      <c r="C55" s="9"/>
    </row>
    <row r="56" spans="2:3" ht="28.5" customHeight="1">
      <c r="B56" s="1"/>
      <c r="C56" s="9"/>
    </row>
    <row r="57" spans="2:3" ht="28.5" customHeight="1">
      <c r="B57" s="1"/>
      <c r="C57" s="9"/>
    </row>
    <row r="58" spans="2:3" ht="28.5" customHeight="1">
      <c r="B58" s="1"/>
      <c r="C58" s="9"/>
    </row>
    <row r="59" ht="28.5" customHeight="1"/>
    <row r="60" ht="28.5" customHeight="1"/>
    <row r="61" ht="28.5" customHeight="1"/>
    <row r="62" ht="28.5" customHeight="1"/>
    <row r="63" ht="30" customHeight="1">
      <c r="B63" s="8"/>
    </row>
  </sheetData>
  <sheetProtection password="F74F" sheet="1" objects="1" scenarios="1" selectLockedCells="1"/>
  <mergeCells count="1">
    <mergeCell ref="A32:K35"/>
  </mergeCells>
  <hyperlinks>
    <hyperlink ref="M6" r:id="rId1" display="www.dbfs.com.au"/>
    <hyperlink ref="M7" r:id="rId2" display="advice@dbfs.com.au"/>
  </hyperlinks>
  <printOptions/>
  <pageMargins left="0.25" right="0.25" top="0.75" bottom="0.75" header="0.3" footer="0.3"/>
  <pageSetup fitToHeight="1" fitToWidth="1" horizontalDpi="600" verticalDpi="600" orientation="portrait" paperSize="9" scale="5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ABN AMRO Morgans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khoward</dc:creator>
  <cp:keywords/>
  <dc:description/>
  <cp:lastModifiedBy>Sophia Payumo</cp:lastModifiedBy>
  <cp:lastPrinted>2014-08-14T23:53:57Z</cp:lastPrinted>
  <dcterms:created xsi:type="dcterms:W3CDTF">2004-03-03T22:46:53Z</dcterms:created>
  <dcterms:modified xsi:type="dcterms:W3CDTF">2018-11-20T22:09:54Z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